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705" windowWidth="13155" windowHeight="9510" activeTab="2"/>
  </bookViews>
  <sheets>
    <sheet name="Kirkegården" sheetId="1" r:id="rId1"/>
    <sheet name="Omsætning" sheetId="2" r:id="rId2"/>
    <sheet name="Metode C" sheetId="3" r:id="rId3"/>
  </sheets>
  <calcPr calcId="125725"/>
</workbook>
</file>

<file path=xl/calcChain.xml><?xml version="1.0" encoding="utf-8"?>
<calcChain xmlns="http://schemas.openxmlformats.org/spreadsheetml/2006/main">
  <c r="H16" i="3"/>
  <c r="E50" i="2"/>
  <c r="D50"/>
  <c r="C50"/>
  <c r="C55" l="1"/>
  <c r="C57" s="1"/>
  <c r="C58" s="1"/>
  <c r="H12" i="3" s="1"/>
  <c r="C52" i="2"/>
  <c r="C56" l="1"/>
  <c r="E10" i="1" l="1"/>
  <c r="G10" s="1"/>
  <c r="E9"/>
  <c r="E8"/>
  <c r="F8" s="1"/>
  <c r="E7"/>
  <c r="F7" s="1"/>
  <c r="E6"/>
  <c r="F6" s="1"/>
  <c r="E5"/>
  <c r="E4"/>
  <c r="E11" s="1"/>
  <c r="E24"/>
  <c r="E23"/>
  <c r="E22"/>
  <c r="E41"/>
  <c r="F42" s="1"/>
  <c r="E38"/>
  <c r="E37"/>
  <c r="E34"/>
  <c r="E33"/>
  <c r="E32"/>
  <c r="E29"/>
  <c r="E28"/>
  <c r="E27"/>
  <c r="E19"/>
  <c r="E18"/>
  <c r="E17"/>
  <c r="E16"/>
  <c r="E15"/>
  <c r="E14"/>
  <c r="E13"/>
  <c r="G51"/>
  <c r="E44" l="1"/>
  <c r="G4"/>
  <c r="F5"/>
  <c r="G5" s="1"/>
  <c r="G7"/>
  <c r="F9"/>
  <c r="G9" s="1"/>
  <c r="G6"/>
  <c r="G8"/>
  <c r="F30"/>
  <c r="F39"/>
  <c r="F35"/>
  <c r="F25"/>
  <c r="F20"/>
  <c r="G11" l="1"/>
  <c r="G44" s="1"/>
  <c r="F11"/>
  <c r="F44" s="1"/>
  <c r="D47" l="1"/>
  <c r="D48"/>
  <c r="D49" l="1"/>
  <c r="D51"/>
  <c r="H9" i="3" s="1"/>
</calcChain>
</file>

<file path=xl/sharedStrings.xml><?xml version="1.0" encoding="utf-8"?>
<sst xmlns="http://schemas.openxmlformats.org/spreadsheetml/2006/main" count="104" uniqueCount="99">
  <si>
    <t>timer</t>
  </si>
  <si>
    <t>Helligdage</t>
  </si>
  <si>
    <t>gange</t>
  </si>
  <si>
    <t>Spaghetti, skole special</t>
  </si>
  <si>
    <t>Hovedrengøring</t>
  </si>
  <si>
    <t>snerydning</t>
  </si>
  <si>
    <t>timer/år</t>
  </si>
  <si>
    <t>pasning af gravsteder</t>
  </si>
  <si>
    <t>hækklipning</t>
  </si>
  <si>
    <t>vedligehold maskiner</t>
  </si>
  <si>
    <t>Løntimer medgået til momsfrie aktiviteter</t>
  </si>
  <si>
    <t>Løntimer medgået til momspligtige aktiviteter</t>
  </si>
  <si>
    <t>Beregnet aktivitetsbestemt fradragsprocent</t>
  </si>
  <si>
    <t>Løntimer i alt</t>
  </si>
  <si>
    <t>Opgørelse af den omsætningsbestemte momsrefusionsprocent</t>
  </si>
  <si>
    <t>Metode B</t>
  </si>
  <si>
    <t>Alle bør udfylde dette ark!</t>
  </si>
  <si>
    <t>Opgørelsen beregnes på baggrund af omsætningen (indtægterne)</t>
  </si>
  <si>
    <t>Opgørelsen er vejledende</t>
  </si>
  <si>
    <t>Indenfor momslovens anvendelseområde</t>
  </si>
  <si>
    <t>Omsætning udenfor momslovens anvendelses-område**</t>
  </si>
  <si>
    <t>Momspligtig</t>
  </si>
  <si>
    <t xml:space="preserve">Momsfri </t>
  </si>
  <si>
    <t xml:space="preserve">Indtægter - kr. </t>
  </si>
  <si>
    <t>omsætning</t>
  </si>
  <si>
    <t>omsætning*</t>
  </si>
  <si>
    <t>Erhvervelse og fornyelse af gravsted</t>
  </si>
  <si>
    <t>Gravning og tilkastning</t>
  </si>
  <si>
    <t>Udlejning af kapel</t>
  </si>
  <si>
    <t>Nyanlæg af gravsteder</t>
  </si>
  <si>
    <t>Salg af planter, gran m.v.</t>
  </si>
  <si>
    <t>Pleje- og vedligeholdelsesaftaler af gravsteder</t>
  </si>
  <si>
    <t>Begravelseskaffe</t>
  </si>
  <si>
    <t>Flytning af kiste/urne</t>
  </si>
  <si>
    <t>Krematorieindtægter - kremering</t>
  </si>
  <si>
    <t>Salg af restprodukter og varme fra krematorier</t>
  </si>
  <si>
    <t>Betaling for brug af kirken til kirkelige handlinger</t>
  </si>
  <si>
    <t>Salg af blomster m.v. til pyntning af kirke og kapel</t>
  </si>
  <si>
    <t>Betaling for deltagelse i sogneudflugter</t>
  </si>
  <si>
    <t>Entreindtægter fra foredrag, koncerter m.v.</t>
  </si>
  <si>
    <t>Entreindtægter fra koncerter, hvor der er søgt og bevilget momsfritagelse</t>
  </si>
  <si>
    <t>Entreindtægter - Kulturelle aktiviteter f.eks. adgang til tårn, rundvisninger eller andet</t>
  </si>
  <si>
    <t>Kirkeblad - annonceindtægter</t>
  </si>
  <si>
    <t>Handel mellem menighedsråd (momslovens § 9) - herunder entreprenørmodellen på kirkegårde</t>
  </si>
  <si>
    <t>Salg af effekter fra skov m.v.</t>
  </si>
  <si>
    <t>Præsters boligbidrag</t>
  </si>
  <si>
    <t>Lejeindtægter</t>
  </si>
  <si>
    <t>Lejeindtægter, hvis ejendommen er frivilligt momsregistreret</t>
  </si>
  <si>
    <t>Forpagtningsindtægter</t>
  </si>
  <si>
    <t>Forpagtningsindtægter, hvis ejendommen er frivilligt momsregistreret</t>
  </si>
  <si>
    <t>Øvrige indtægter - udfyldes nedenfor</t>
  </si>
  <si>
    <t>F.eks. Øvrige ydelser i forbindelse med beravelseshandling</t>
  </si>
  <si>
    <t xml:space="preserve">F.eks. Jagt- og fiskeret </t>
  </si>
  <si>
    <t>Omsætning i alt, fordelt på momstyper</t>
  </si>
  <si>
    <t>Omsætning i alt</t>
  </si>
  <si>
    <t>På baggrund af omsætningen indenfor momslovens anvendelsesområde beregnes den omsætningsbestemte fradragsprocent:</t>
  </si>
  <si>
    <t>Beregnet - hjælpetal</t>
  </si>
  <si>
    <t>Beregnet omsætningsbestemt fradragsprocent</t>
  </si>
  <si>
    <t>Oprunding - hjælpetal</t>
  </si>
  <si>
    <t>Oprundet omsætningsbestemt fradragsprocent</t>
  </si>
  <si>
    <t>Den oprundede omsætningsbestemte fradragsprocent anvendes i beregning af de aktivitetsbestemte momsbestemte fradragsprocent (Model C) på de følgende ark</t>
  </si>
  <si>
    <t>* Hvis menighedsrådet har omsætning i denne kolonne, skal menighedsrådet være opmærksom på, at der kan være tale om krav om betaling af lønsumsafgift. Der henvises til vejledningens afsnit 6 - Lønsumsafgift.</t>
  </si>
  <si>
    <t xml:space="preserve">** Denne kolonne benyttes IKKE i beregningen af den omsætningsbestemte fradragsprocent på baggrund af omsætning. Den er således medtaget for at skabe overblik over de forskellige omsætningstyper og skabe sammenhæng til Bilag 1 i vejledningen. </t>
  </si>
  <si>
    <t>Metode C</t>
  </si>
  <si>
    <t xml:space="preserve">Hvis der indenfor momsaktvitetsområdet er momsfri og momspligtig omsætning indenfor momslovens </t>
  </si>
  <si>
    <t>til at beregne den endelige fradragsprocent (Metode C)</t>
  </si>
  <si>
    <t>anvendelsesområde, benyttes opgørelsen af den omsætningsbestemte momsrefusionsprocent herefter</t>
  </si>
  <si>
    <t>Den aktivitetsbestemte momsrefusionsprocen</t>
  </si>
  <si>
    <t>0 moms</t>
  </si>
  <si>
    <t>25 moms</t>
  </si>
  <si>
    <t>Årsnorm</t>
  </si>
  <si>
    <t>Opgørelse af den aktivitetsbestemte momsrefusionsprocent</t>
  </si>
  <si>
    <t>Opgørelse af den samlede momsrefusionsprocent</t>
  </si>
  <si>
    <t>Gudstjenester</t>
  </si>
  <si>
    <t>Dåb</t>
  </si>
  <si>
    <t>Konfirmationer</t>
  </si>
  <si>
    <t>Bryllup</t>
  </si>
  <si>
    <t>Begravelser/bisættelser</t>
  </si>
  <si>
    <t xml:space="preserve">Almindelig rengøring </t>
  </si>
  <si>
    <t>Administration</t>
  </si>
  <si>
    <t>Rengøring konfirmander, udlejning, møder</t>
  </si>
  <si>
    <t>Snerydning/græsklipning/rivning</t>
  </si>
  <si>
    <t>Have</t>
  </si>
  <si>
    <t>Snerydning</t>
  </si>
  <si>
    <t>Rengøring</t>
  </si>
  <si>
    <t>Begravelser</t>
  </si>
  <si>
    <t>Bisættelser</t>
  </si>
  <si>
    <t>Pasning stier</t>
  </si>
  <si>
    <t>Pasning parkeringspladser</t>
  </si>
  <si>
    <t>Graver</t>
  </si>
  <si>
    <t>medhjælp 1</t>
  </si>
  <si>
    <t>medhjælp 2</t>
  </si>
  <si>
    <t>medhjælp 3</t>
  </si>
  <si>
    <t>Forslag       til konti</t>
  </si>
  <si>
    <t>Præsters betaling af forbrugsafgifter (Nyt)</t>
  </si>
  <si>
    <t>115010 116010  116040</t>
  </si>
  <si>
    <t>Metode A kirkegården</t>
  </si>
  <si>
    <t>Metode B omsætning</t>
  </si>
  <si>
    <t>Metode C samlede fradragsprocent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</si>
</sst>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name val="Arial"/>
      <family val="2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74">
    <xf numFmtId="0" fontId="0" fillId="0" borderId="0" xfId="0"/>
    <xf numFmtId="0" fontId="0" fillId="0" borderId="1" xfId="0" applyBorder="1"/>
    <xf numFmtId="3" fontId="3" fillId="2" borderId="2" xfId="0" applyNumberFormat="1" applyFont="1" applyFill="1" applyBorder="1" applyProtection="1"/>
    <xf numFmtId="4" fontId="5" fillId="0" borderId="0" xfId="2" applyNumberFormat="1" applyFont="1" applyFill="1" applyAlignment="1" applyProtection="1">
      <alignment horizontal="left"/>
    </xf>
    <xf numFmtId="9" fontId="0" fillId="0" borderId="0" xfId="0" applyNumberFormat="1"/>
    <xf numFmtId="3" fontId="0" fillId="0" borderId="0" xfId="0" applyNumberFormat="1"/>
    <xf numFmtId="0" fontId="6" fillId="0" borderId="0" xfId="0" applyFont="1" applyProtection="1"/>
    <xf numFmtId="49" fontId="7" fillId="0" borderId="0" xfId="2" applyNumberFormat="1" applyFont="1" applyAlignment="1" applyProtection="1">
      <alignment horizontal="left"/>
    </xf>
    <xf numFmtId="0" fontId="8" fillId="0" borderId="0" xfId="2" applyFont="1" applyProtection="1"/>
    <xf numFmtId="0" fontId="6" fillId="0" borderId="0" xfId="0" applyFont="1"/>
    <xf numFmtId="49" fontId="9" fillId="0" borderId="0" xfId="2" applyNumberFormat="1" applyFont="1" applyAlignment="1" applyProtection="1">
      <alignment horizontal="left"/>
    </xf>
    <xf numFmtId="49" fontId="5" fillId="0" borderId="0" xfId="2" applyNumberFormat="1" applyFont="1" applyAlignment="1" applyProtection="1">
      <alignment horizontal="left"/>
    </xf>
    <xf numFmtId="0" fontId="5" fillId="0" borderId="0" xfId="2" applyFont="1" applyProtection="1"/>
    <xf numFmtId="4" fontId="10" fillId="0" borderId="0" xfId="2" applyNumberFormat="1" applyFont="1" applyAlignment="1" applyProtection="1">
      <alignment horizontal="center"/>
    </xf>
    <xf numFmtId="4" fontId="10" fillId="0" borderId="0" xfId="2" applyNumberFormat="1" applyFont="1" applyAlignment="1" applyProtection="1"/>
    <xf numFmtId="4" fontId="5" fillId="0" borderId="0" xfId="2" applyNumberFormat="1" applyFont="1" applyAlignment="1" applyProtection="1"/>
    <xf numFmtId="4" fontId="5" fillId="2" borderId="2" xfId="2" applyNumberFormat="1" applyFont="1" applyFill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5" fillId="3" borderId="2" xfId="2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5" fillId="0" borderId="0" xfId="2" applyNumberFormat="1" applyFont="1" applyAlignment="1" applyProtection="1">
      <alignment vertical="center" wrapText="1"/>
    </xf>
    <xf numFmtId="4" fontId="5" fillId="3" borderId="2" xfId="2" applyNumberFormat="1" applyFont="1" applyFill="1" applyBorder="1" applyAlignment="1" applyProtection="1">
      <alignment vertical="center"/>
      <protection locked="0"/>
    </xf>
    <xf numFmtId="4" fontId="5" fillId="0" borderId="0" xfId="2" applyNumberFormat="1" applyFont="1" applyAlignment="1" applyProtection="1">
      <alignment wrapText="1"/>
    </xf>
    <xf numFmtId="0" fontId="6" fillId="0" borderId="0" xfId="0" applyFont="1" applyFill="1"/>
    <xf numFmtId="4" fontId="10" fillId="0" borderId="3" xfId="2" applyNumberFormat="1" applyFont="1" applyBorder="1" applyAlignment="1" applyProtection="1"/>
    <xf numFmtId="4" fontId="5" fillId="0" borderId="0" xfId="2" applyNumberFormat="1" applyFont="1" applyProtection="1">
      <protection locked="0"/>
    </xf>
    <xf numFmtId="49" fontId="5" fillId="3" borderId="2" xfId="2" applyNumberFormat="1" applyFont="1" applyFill="1" applyBorder="1" applyAlignment="1" applyProtection="1">
      <protection locked="0"/>
    </xf>
    <xf numFmtId="4" fontId="5" fillId="4" borderId="2" xfId="2" applyNumberFormat="1" applyFont="1" applyFill="1" applyBorder="1" applyProtection="1">
      <protection locked="0"/>
    </xf>
    <xf numFmtId="0" fontId="11" fillId="0" borderId="0" xfId="0" applyFont="1" applyProtection="1"/>
    <xf numFmtId="4" fontId="6" fillId="0" borderId="0" xfId="0" applyNumberFormat="1" applyFont="1" applyProtection="1"/>
    <xf numFmtId="4" fontId="10" fillId="0" borderId="0" xfId="2" applyNumberFormat="1" applyFont="1" applyAlignment="1" applyProtection="1">
      <alignment horizontal="left"/>
    </xf>
    <xf numFmtId="4" fontId="10" fillId="0" borderId="0" xfId="2" applyNumberFormat="1" applyFont="1" applyProtection="1"/>
    <xf numFmtId="4" fontId="10" fillId="0" borderId="0" xfId="2" applyNumberFormat="1" applyFont="1" applyBorder="1" applyProtection="1"/>
    <xf numFmtId="4" fontId="5" fillId="0" borderId="0" xfId="2" applyNumberFormat="1" applyFont="1" applyProtection="1"/>
    <xf numFmtId="0" fontId="12" fillId="0" borderId="0" xfId="0" applyFont="1" applyProtection="1"/>
    <xf numFmtId="10" fontId="5" fillId="5" borderId="0" xfId="1" applyNumberFormat="1" applyFont="1" applyFill="1" applyProtection="1"/>
    <xf numFmtId="4" fontId="10" fillId="6" borderId="0" xfId="2" applyNumberFormat="1" applyFont="1" applyFill="1" applyAlignment="1" applyProtection="1">
      <alignment horizontal="left"/>
    </xf>
    <xf numFmtId="0" fontId="13" fillId="0" borderId="0" xfId="0" applyFont="1" applyProtection="1"/>
    <xf numFmtId="0" fontId="13" fillId="0" borderId="0" xfId="0" applyFont="1"/>
    <xf numFmtId="0" fontId="14" fillId="0" borderId="0" xfId="0" applyFont="1" applyProtection="1"/>
    <xf numFmtId="0" fontId="0" fillId="0" borderId="0" xfId="0" applyProtection="1"/>
    <xf numFmtId="9" fontId="6" fillId="0" borderId="0" xfId="0" applyNumberFormat="1" applyFont="1" applyProtection="1"/>
    <xf numFmtId="4" fontId="10" fillId="0" borderId="0" xfId="2" applyNumberFormat="1" applyFont="1" applyFill="1" applyAlignment="1" applyProtection="1">
      <alignment horizontal="left"/>
    </xf>
    <xf numFmtId="9" fontId="10" fillId="0" borderId="0" xfId="1" applyFont="1" applyFill="1" applyProtection="1"/>
    <xf numFmtId="0" fontId="2" fillId="0" borderId="0" xfId="0" applyFont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4" xfId="0" applyFont="1" applyFill="1" applyBorder="1"/>
    <xf numFmtId="3" fontId="6" fillId="2" borderId="2" xfId="0" applyNumberFormat="1" applyFont="1" applyFill="1" applyBorder="1"/>
    <xf numFmtId="4" fontId="5" fillId="6" borderId="5" xfId="2" applyNumberFormat="1" applyFont="1" applyFill="1" applyBorder="1" applyAlignment="1" applyProtection="1">
      <alignment horizontal="left"/>
    </xf>
    <xf numFmtId="0" fontId="0" fillId="6" borderId="1" xfId="0" applyFont="1" applyFill="1" applyBorder="1"/>
    <xf numFmtId="9" fontId="0" fillId="6" borderId="2" xfId="0" applyNumberFormat="1" applyFont="1" applyFill="1" applyBorder="1"/>
    <xf numFmtId="0" fontId="0" fillId="6" borderId="0" xfId="0" applyFill="1"/>
    <xf numFmtId="9" fontId="2" fillId="6" borderId="0" xfId="0" applyNumberFormat="1" applyFont="1" applyFill="1"/>
    <xf numFmtId="0" fontId="2" fillId="6" borderId="0" xfId="0" applyFont="1" applyFill="1"/>
    <xf numFmtId="0" fontId="3" fillId="2" borderId="5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1" fontId="0" fillId="0" borderId="0" xfId="0" applyNumberFormat="1"/>
    <xf numFmtId="1" fontId="0" fillId="0" borderId="1" xfId="0" applyNumberFormat="1" applyBorder="1"/>
    <xf numFmtId="0" fontId="6" fillId="0" borderId="0" xfId="0" applyFont="1" applyAlignment="1">
      <alignment wrapText="1"/>
    </xf>
    <xf numFmtId="4" fontId="10" fillId="0" borderId="0" xfId="2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4" fontId="5" fillId="0" borderId="0" xfId="2" applyNumberFormat="1" applyFont="1" applyAlignment="1" applyProtection="1">
      <alignment vertical="top"/>
    </xf>
    <xf numFmtId="4" fontId="5" fillId="0" borderId="0" xfId="2" applyNumberFormat="1" applyFont="1" applyAlignment="1" applyProtection="1">
      <alignment horizontal="right" vertical="center" wrapText="1"/>
    </xf>
    <xf numFmtId="9" fontId="10" fillId="6" borderId="0" xfId="1" applyFont="1" applyFill="1" applyProtection="1"/>
    <xf numFmtId="0" fontId="15" fillId="0" borderId="0" xfId="0" applyNumberFormat="1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" fontId="10" fillId="0" borderId="0" xfId="2" applyNumberFormat="1" applyFont="1" applyAlignment="1" applyProtection="1">
      <alignment horizontal="center" wrapText="1"/>
    </xf>
    <xf numFmtId="4" fontId="10" fillId="0" borderId="0" xfId="2" applyNumberFormat="1" applyFont="1" applyAlignment="1" applyProtection="1">
      <alignment horizontal="left" vertical="center" wrapText="1"/>
    </xf>
    <xf numFmtId="4" fontId="5" fillId="0" borderId="0" xfId="2" applyNumberFormat="1" applyFont="1" applyAlignment="1" applyProtection="1">
      <alignment horizontal="left" vertical="top" wrapText="1"/>
    </xf>
    <xf numFmtId="4" fontId="10" fillId="0" borderId="0" xfId="2" applyNumberFormat="1" applyFont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Procent" xfId="1" builtinId="5"/>
  </cellStyles>
  <dxfs count="6"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0"/>
  <sheetViews>
    <sheetView topLeftCell="A16" workbookViewId="0">
      <selection activeCell="I39" sqref="I39"/>
    </sheetView>
  </sheetViews>
  <sheetFormatPr defaultRowHeight="15"/>
  <cols>
    <col min="1" max="1" width="6.28515625" customWidth="1"/>
    <col min="2" max="2" width="39.42578125" customWidth="1"/>
    <col min="3" max="3" width="6.28515625" customWidth="1"/>
    <col min="4" max="4" width="6.7109375" customWidth="1"/>
    <col min="5" max="5" width="8.5703125" customWidth="1"/>
    <col min="6" max="6" width="8.140625" customWidth="1"/>
  </cols>
  <sheetData>
    <row r="1" spans="1:16384" ht="18">
      <c r="A1" s="7" t="s">
        <v>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  <c r="XDN1" s="7"/>
      <c r="XDO1" s="7"/>
      <c r="XDP1" s="7"/>
      <c r="XDQ1" s="7"/>
      <c r="XDR1" s="7"/>
      <c r="XDS1" s="7"/>
      <c r="XDT1" s="7"/>
      <c r="XDU1" s="7"/>
      <c r="XDV1" s="7"/>
      <c r="XDW1" s="7"/>
      <c r="XDX1" s="7"/>
      <c r="XDY1" s="7"/>
      <c r="XDZ1" s="7"/>
      <c r="XEA1" s="7"/>
      <c r="XEB1" s="7"/>
      <c r="XEC1" s="7"/>
      <c r="XED1" s="7"/>
      <c r="XEE1" s="7"/>
      <c r="XEF1" s="7"/>
      <c r="XEG1" s="7"/>
      <c r="XEH1" s="7"/>
      <c r="XEI1" s="7"/>
      <c r="XEJ1" s="7"/>
      <c r="XEK1" s="7"/>
      <c r="XEL1" s="7"/>
      <c r="XEM1" s="7"/>
      <c r="XEN1" s="7"/>
      <c r="XEO1" s="7"/>
      <c r="XEP1" s="7"/>
      <c r="XEQ1" s="7"/>
      <c r="XER1" s="7"/>
      <c r="XES1" s="7"/>
      <c r="XET1" s="7"/>
      <c r="XEU1" s="7"/>
      <c r="XEV1" s="7"/>
      <c r="XEW1" s="7"/>
      <c r="XEX1" s="7"/>
      <c r="XEY1" s="7"/>
      <c r="XEZ1" s="7"/>
      <c r="XFA1" s="7"/>
      <c r="XFB1" s="7"/>
      <c r="XFC1" s="7"/>
      <c r="XFD1" s="7"/>
    </row>
    <row r="2" spans="1:16384">
      <c r="C2" t="s">
        <v>0</v>
      </c>
      <c r="D2" t="s">
        <v>2</v>
      </c>
      <c r="E2" t="s">
        <v>6</v>
      </c>
      <c r="F2" s="58" t="s">
        <v>68</v>
      </c>
      <c r="G2" s="58" t="s">
        <v>69</v>
      </c>
    </row>
    <row r="3" spans="1:16384">
      <c r="A3">
        <v>4000</v>
      </c>
      <c r="F3" s="58"/>
      <c r="G3" s="58"/>
    </row>
    <row r="4" spans="1:16384">
      <c r="B4" t="s">
        <v>79</v>
      </c>
      <c r="C4">
        <v>8</v>
      </c>
      <c r="D4">
        <v>52</v>
      </c>
      <c r="E4">
        <f t="shared" ref="E4:E5" si="0">C4*D4</f>
        <v>416</v>
      </c>
      <c r="F4" s="58"/>
      <c r="G4" s="58">
        <f>E4-F4</f>
        <v>416</v>
      </c>
    </row>
    <row r="5" spans="1:16384">
      <c r="B5" t="s">
        <v>87</v>
      </c>
      <c r="C5">
        <v>6</v>
      </c>
      <c r="D5">
        <v>52</v>
      </c>
      <c r="E5">
        <f t="shared" si="0"/>
        <v>312</v>
      </c>
      <c r="F5" s="58">
        <f>E5/3</f>
        <v>104</v>
      </c>
      <c r="G5" s="58">
        <f t="shared" ref="G5:G10" si="1">E5-F5</f>
        <v>208</v>
      </c>
    </row>
    <row r="6" spans="1:16384">
      <c r="B6" t="s">
        <v>88</v>
      </c>
      <c r="C6">
        <v>3</v>
      </c>
      <c r="D6">
        <v>10</v>
      </c>
      <c r="E6">
        <f>C6*D6</f>
        <v>30</v>
      </c>
      <c r="F6" s="58">
        <f>E6/3</f>
        <v>10</v>
      </c>
      <c r="G6" s="58">
        <f t="shared" si="1"/>
        <v>20</v>
      </c>
    </row>
    <row r="7" spans="1:16384">
      <c r="B7" t="s">
        <v>8</v>
      </c>
      <c r="C7">
        <v>1</v>
      </c>
      <c r="D7">
        <v>552</v>
      </c>
      <c r="E7">
        <f t="shared" ref="E7:E9" si="2">C7*D7</f>
        <v>552</v>
      </c>
      <c r="F7" s="58">
        <f>E7</f>
        <v>552</v>
      </c>
      <c r="G7" s="58">
        <f t="shared" si="1"/>
        <v>0</v>
      </c>
    </row>
    <row r="8" spans="1:16384">
      <c r="B8" t="s">
        <v>9</v>
      </c>
      <c r="C8">
        <v>2</v>
      </c>
      <c r="D8">
        <v>52</v>
      </c>
      <c r="E8">
        <f t="shared" si="2"/>
        <v>104</v>
      </c>
      <c r="F8" s="58">
        <f>E8/2</f>
        <v>52</v>
      </c>
      <c r="G8" s="58">
        <f t="shared" si="1"/>
        <v>52</v>
      </c>
    </row>
    <row r="9" spans="1:16384">
      <c r="B9" t="s">
        <v>5</v>
      </c>
      <c r="C9">
        <v>3</v>
      </c>
      <c r="D9">
        <v>30</v>
      </c>
      <c r="E9">
        <f t="shared" si="2"/>
        <v>90</v>
      </c>
      <c r="F9" s="58">
        <f>E9/3</f>
        <v>30</v>
      </c>
      <c r="G9" s="58">
        <f t="shared" si="1"/>
        <v>60</v>
      </c>
    </row>
    <row r="10" spans="1:16384">
      <c r="B10" t="s">
        <v>7</v>
      </c>
      <c r="C10">
        <v>1</v>
      </c>
      <c r="D10">
        <v>3384</v>
      </c>
      <c r="E10">
        <f>C10*D10</f>
        <v>3384</v>
      </c>
      <c r="F10" s="58"/>
      <c r="G10" s="58">
        <f t="shared" si="1"/>
        <v>3384</v>
      </c>
    </row>
    <row r="11" spans="1:16384">
      <c r="A11" s="1"/>
      <c r="B11" s="1"/>
      <c r="C11" s="1"/>
      <c r="D11" s="1"/>
      <c r="E11" s="1">
        <f>SUM(E4:E10)</f>
        <v>4888</v>
      </c>
      <c r="F11" s="59">
        <f>SUM(F4:F10)</f>
        <v>748</v>
      </c>
      <c r="G11" s="59">
        <f>SUM(G4:G10)</f>
        <v>4140</v>
      </c>
    </row>
    <row r="12" spans="1:16384">
      <c r="A12">
        <v>3100</v>
      </c>
      <c r="F12" s="58"/>
      <c r="G12" s="58"/>
    </row>
    <row r="13" spans="1:16384">
      <c r="B13" t="s">
        <v>73</v>
      </c>
      <c r="C13">
        <v>3</v>
      </c>
      <c r="D13">
        <v>52</v>
      </c>
      <c r="E13">
        <f>C13*D13</f>
        <v>156</v>
      </c>
      <c r="F13" s="58"/>
      <c r="G13" s="58"/>
    </row>
    <row r="14" spans="1:16384">
      <c r="B14" t="s">
        <v>1</v>
      </c>
      <c r="C14">
        <v>9</v>
      </c>
      <c r="D14">
        <v>10</v>
      </c>
      <c r="E14">
        <f t="shared" ref="E14:E41" si="3">C14*D14</f>
        <v>90</v>
      </c>
      <c r="F14" s="58"/>
      <c r="G14" s="58"/>
    </row>
    <row r="15" spans="1:16384">
      <c r="B15" t="s">
        <v>74</v>
      </c>
      <c r="C15">
        <v>5</v>
      </c>
      <c r="D15">
        <v>12</v>
      </c>
      <c r="E15">
        <f t="shared" si="3"/>
        <v>60</v>
      </c>
      <c r="F15" s="58"/>
      <c r="G15" s="58"/>
    </row>
    <row r="16" spans="1:16384">
      <c r="B16" t="s">
        <v>75</v>
      </c>
      <c r="C16">
        <v>5</v>
      </c>
      <c r="D16">
        <v>4</v>
      </c>
      <c r="E16">
        <f t="shared" si="3"/>
        <v>20</v>
      </c>
      <c r="F16" s="58"/>
      <c r="G16" s="58"/>
    </row>
    <row r="17" spans="1:7">
      <c r="B17" t="s">
        <v>76</v>
      </c>
      <c r="C17">
        <v>3</v>
      </c>
      <c r="D17">
        <v>10</v>
      </c>
      <c r="E17">
        <f t="shared" si="3"/>
        <v>30</v>
      </c>
      <c r="F17" s="58"/>
      <c r="G17" s="58"/>
    </row>
    <row r="18" spans="1:7">
      <c r="B18" t="s">
        <v>3</v>
      </c>
      <c r="C18">
        <v>2</v>
      </c>
      <c r="D18">
        <v>15</v>
      </c>
      <c r="E18">
        <f t="shared" si="3"/>
        <v>30</v>
      </c>
      <c r="F18" s="58"/>
      <c r="G18" s="58"/>
    </row>
    <row r="19" spans="1:7">
      <c r="B19" t="s">
        <v>77</v>
      </c>
      <c r="C19">
        <v>2</v>
      </c>
      <c r="D19">
        <v>55</v>
      </c>
      <c r="E19">
        <f t="shared" si="3"/>
        <v>110</v>
      </c>
      <c r="F19" s="58"/>
      <c r="G19" s="58"/>
    </row>
    <row r="20" spans="1:7">
      <c r="A20" s="1"/>
      <c r="B20" s="1"/>
      <c r="C20" s="1"/>
      <c r="D20" s="1"/>
      <c r="E20" s="1"/>
      <c r="F20" s="59">
        <f>SUM(E13:E19)</f>
        <v>496</v>
      </c>
      <c r="G20" s="59"/>
    </row>
    <row r="21" spans="1:7">
      <c r="A21">
        <v>4100</v>
      </c>
      <c r="F21" s="58"/>
      <c r="G21" s="58"/>
    </row>
    <row r="22" spans="1:7">
      <c r="B22" t="s">
        <v>85</v>
      </c>
      <c r="C22">
        <v>5</v>
      </c>
      <c r="D22">
        <v>15</v>
      </c>
      <c r="E22">
        <f>C22*D22</f>
        <v>75</v>
      </c>
      <c r="F22" s="58"/>
      <c r="G22" s="58"/>
    </row>
    <row r="23" spans="1:7">
      <c r="B23" t="s">
        <v>86</v>
      </c>
      <c r="C23">
        <v>3</v>
      </c>
      <c r="D23">
        <v>40</v>
      </c>
      <c r="E23">
        <f>C23*D23</f>
        <v>120</v>
      </c>
      <c r="F23" s="58"/>
      <c r="G23" s="58"/>
    </row>
    <row r="24" spans="1:7">
      <c r="B24" t="s">
        <v>79</v>
      </c>
      <c r="C24">
        <v>2</v>
      </c>
      <c r="D24">
        <v>55</v>
      </c>
      <c r="E24">
        <f>C24*D24</f>
        <v>110</v>
      </c>
      <c r="F24" s="58"/>
      <c r="G24" s="58"/>
    </row>
    <row r="25" spans="1:7">
      <c r="A25" s="1"/>
      <c r="B25" s="1"/>
      <c r="C25" s="1"/>
      <c r="D25" s="1"/>
      <c r="E25" s="1"/>
      <c r="F25" s="59">
        <f>SUM(E22:E24)</f>
        <v>305</v>
      </c>
      <c r="G25" s="59"/>
    </row>
    <row r="26" spans="1:7">
      <c r="A26">
        <v>2100</v>
      </c>
      <c r="F26" s="58"/>
      <c r="G26" s="58"/>
    </row>
    <row r="27" spans="1:7">
      <c r="B27" t="s">
        <v>4</v>
      </c>
      <c r="C27">
        <v>3</v>
      </c>
      <c r="D27">
        <v>3</v>
      </c>
      <c r="E27">
        <f t="shared" si="3"/>
        <v>9</v>
      </c>
      <c r="F27" s="58"/>
      <c r="G27" s="58"/>
    </row>
    <row r="28" spans="1:7">
      <c r="B28" t="s">
        <v>78</v>
      </c>
      <c r="C28">
        <v>3</v>
      </c>
      <c r="D28">
        <v>52</v>
      </c>
      <c r="E28">
        <f t="shared" si="3"/>
        <v>156</v>
      </c>
      <c r="F28" s="58"/>
      <c r="G28" s="58"/>
    </row>
    <row r="29" spans="1:7">
      <c r="B29" t="s">
        <v>79</v>
      </c>
      <c r="C29">
        <v>1</v>
      </c>
      <c r="D29">
        <v>90</v>
      </c>
      <c r="E29">
        <f t="shared" si="3"/>
        <v>90</v>
      </c>
      <c r="F29" s="58"/>
      <c r="G29" s="58"/>
    </row>
    <row r="30" spans="1:7">
      <c r="A30" s="1"/>
      <c r="B30" s="1"/>
      <c r="C30" s="1"/>
      <c r="D30" s="1"/>
      <c r="E30" s="1"/>
      <c r="F30" s="59">
        <f>SUM(E27:E29)</f>
        <v>255</v>
      </c>
      <c r="G30" s="59"/>
    </row>
    <row r="31" spans="1:7">
      <c r="A31">
        <v>2300</v>
      </c>
      <c r="F31" s="58"/>
      <c r="G31" s="58"/>
    </row>
    <row r="32" spans="1:7">
      <c r="B32" t="s">
        <v>80</v>
      </c>
      <c r="C32">
        <v>10</v>
      </c>
      <c r="D32">
        <v>52</v>
      </c>
      <c r="E32">
        <f t="shared" si="3"/>
        <v>520</v>
      </c>
      <c r="F32" s="58"/>
      <c r="G32" s="58"/>
    </row>
    <row r="33" spans="1:7">
      <c r="B33" t="s">
        <v>79</v>
      </c>
      <c r="C33">
        <v>2</v>
      </c>
      <c r="D33">
        <v>52</v>
      </c>
      <c r="E33">
        <f t="shared" si="3"/>
        <v>104</v>
      </c>
      <c r="F33" s="58"/>
      <c r="G33" s="58"/>
    </row>
    <row r="34" spans="1:7">
      <c r="B34" t="s">
        <v>81</v>
      </c>
      <c r="C34">
        <v>2</v>
      </c>
      <c r="D34">
        <v>52</v>
      </c>
      <c r="E34">
        <f t="shared" si="3"/>
        <v>104</v>
      </c>
      <c r="F34" s="58"/>
      <c r="G34" s="58"/>
    </row>
    <row r="35" spans="1:7">
      <c r="A35" s="1"/>
      <c r="B35" s="1"/>
      <c r="C35" s="1"/>
      <c r="D35" s="1"/>
      <c r="E35" s="1"/>
      <c r="F35" s="59">
        <f>SUM(E32:E34)</f>
        <v>728</v>
      </c>
      <c r="G35" s="59"/>
    </row>
    <row r="36" spans="1:7">
      <c r="A36">
        <v>5100</v>
      </c>
      <c r="F36" s="58"/>
      <c r="G36" s="58"/>
    </row>
    <row r="37" spans="1:7">
      <c r="B37" t="s">
        <v>82</v>
      </c>
      <c r="C37">
        <v>8</v>
      </c>
      <c r="D37">
        <v>32</v>
      </c>
      <c r="E37">
        <f t="shared" si="3"/>
        <v>256</v>
      </c>
      <c r="F37" s="58"/>
      <c r="G37" s="58"/>
    </row>
    <row r="38" spans="1:7">
      <c r="B38" t="s">
        <v>83</v>
      </c>
      <c r="C38">
        <v>1</v>
      </c>
      <c r="D38">
        <v>20</v>
      </c>
      <c r="E38">
        <f t="shared" si="3"/>
        <v>20</v>
      </c>
      <c r="F38" s="58"/>
      <c r="G38" s="58"/>
    </row>
    <row r="39" spans="1:7">
      <c r="A39" s="1"/>
      <c r="B39" s="1"/>
      <c r="C39" s="1"/>
      <c r="D39" s="1"/>
      <c r="E39" s="1"/>
      <c r="F39" s="59">
        <f>SUM(E37:E38)</f>
        <v>276</v>
      </c>
      <c r="G39" s="59"/>
    </row>
    <row r="40" spans="1:7">
      <c r="A40">
        <v>2400</v>
      </c>
      <c r="F40" s="58"/>
      <c r="G40" s="58"/>
    </row>
    <row r="41" spans="1:7">
      <c r="B41" t="s">
        <v>84</v>
      </c>
      <c r="C41">
        <v>2</v>
      </c>
      <c r="D41">
        <v>52</v>
      </c>
      <c r="E41">
        <f t="shared" si="3"/>
        <v>104</v>
      </c>
      <c r="F41" s="58"/>
      <c r="G41" s="58"/>
    </row>
    <row r="42" spans="1:7">
      <c r="A42" s="1"/>
      <c r="B42" s="1"/>
      <c r="C42" s="1"/>
      <c r="D42" s="1"/>
      <c r="E42" s="1"/>
      <c r="F42" s="59">
        <f>SUM(E41)</f>
        <v>104</v>
      </c>
      <c r="G42" s="59"/>
    </row>
    <row r="43" spans="1:7">
      <c r="F43" s="58"/>
      <c r="G43" s="58"/>
    </row>
    <row r="44" spans="1:7">
      <c r="A44" s="1"/>
      <c r="B44" s="1"/>
      <c r="C44" s="1"/>
      <c r="D44" s="1"/>
      <c r="E44" s="1">
        <f>E11+SUM(E13:E42)</f>
        <v>7052</v>
      </c>
      <c r="F44" s="59">
        <f>F11+F20+F25+F30+F35+F39+F42</f>
        <v>2912</v>
      </c>
      <c r="G44" s="59">
        <f>G11+G20+G25+G30+G35+G39+G42</f>
        <v>4140</v>
      </c>
    </row>
    <row r="46" spans="1:7">
      <c r="G46" t="s">
        <v>70</v>
      </c>
    </row>
    <row r="47" spans="1:7">
      <c r="A47" s="55" t="s">
        <v>10</v>
      </c>
      <c r="B47" s="56"/>
      <c r="C47" s="57"/>
      <c r="D47" s="2">
        <f>F44</f>
        <v>2912</v>
      </c>
      <c r="E47" s="68" t="s">
        <v>89</v>
      </c>
      <c r="F47" s="69"/>
      <c r="G47">
        <v>1924</v>
      </c>
    </row>
    <row r="48" spans="1:7">
      <c r="A48" s="55" t="s">
        <v>11</v>
      </c>
      <c r="B48" s="56"/>
      <c r="C48" s="57"/>
      <c r="D48" s="2">
        <f>G44</f>
        <v>4140</v>
      </c>
      <c r="E48" s="68" t="s">
        <v>90</v>
      </c>
      <c r="F48" s="69"/>
      <c r="G48">
        <v>1924</v>
      </c>
    </row>
    <row r="49" spans="1:8">
      <c r="A49" s="45" t="s">
        <v>13</v>
      </c>
      <c r="B49" s="46"/>
      <c r="C49" s="47"/>
      <c r="D49" s="48">
        <f>SUM(D47:D48)</f>
        <v>7052</v>
      </c>
      <c r="E49" s="68" t="s">
        <v>91</v>
      </c>
      <c r="F49" s="69"/>
      <c r="G49">
        <v>1924</v>
      </c>
    </row>
    <row r="50" spans="1:8">
      <c r="D50" s="5"/>
      <c r="E50" s="69" t="s">
        <v>92</v>
      </c>
      <c r="F50" s="69"/>
      <c r="G50">
        <v>1280</v>
      </c>
    </row>
    <row r="51" spans="1:8">
      <c r="A51" s="49" t="s">
        <v>12</v>
      </c>
      <c r="B51" s="50"/>
      <c r="C51" s="50"/>
      <c r="D51" s="51">
        <f>ROUNDUP(D48/(D47+D48),2)</f>
        <v>0.59</v>
      </c>
      <c r="G51" s="1">
        <f>SUM(G47:G50)</f>
        <v>7052</v>
      </c>
    </row>
    <row r="53" spans="1:8" ht="18">
      <c r="A53" s="39"/>
      <c r="C53" s="6"/>
      <c r="D53" s="6"/>
      <c r="E53" s="6"/>
      <c r="F53" s="6"/>
      <c r="G53" s="6"/>
      <c r="H53" s="6"/>
    </row>
    <row r="54" spans="1:8">
      <c r="B54" s="6"/>
      <c r="C54" s="41"/>
      <c r="D54" s="6"/>
      <c r="E54" s="6"/>
      <c r="F54" s="6"/>
      <c r="G54" s="6"/>
      <c r="H54" s="40"/>
    </row>
    <row r="55" spans="1:8">
      <c r="B55" s="34"/>
      <c r="C55" s="34"/>
      <c r="D55" s="6"/>
      <c r="E55" s="6"/>
      <c r="F55" s="6"/>
      <c r="G55" s="6"/>
      <c r="H55" s="40"/>
    </row>
    <row r="56" spans="1:8">
      <c r="B56" s="42"/>
      <c r="C56" s="43"/>
      <c r="D56" s="6"/>
      <c r="E56" s="6"/>
      <c r="F56" s="6"/>
      <c r="G56" s="6"/>
      <c r="H56" s="40"/>
    </row>
    <row r="58" spans="1:8">
      <c r="B58" s="6"/>
      <c r="E58" s="4"/>
    </row>
    <row r="60" spans="1:8">
      <c r="E60" s="4"/>
    </row>
  </sheetData>
  <mergeCells count="4">
    <mergeCell ref="E47:F47"/>
    <mergeCell ref="E48:F48"/>
    <mergeCell ref="E49:F49"/>
    <mergeCell ref="E50:F50"/>
  </mergeCells>
  <conditionalFormatting sqref="B56:C56">
    <cfRule type="notContainsBlanks" dxfId="5" priority="1">
      <formula>LEN(TRIM(B56))&gt;0</formula>
    </cfRule>
    <cfRule type="notContainsBlanks" dxfId="4" priority="2">
      <formula>LEN(TRIM(B56))&gt;0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4"/>
  <sheetViews>
    <sheetView workbookViewId="0">
      <selection activeCell="C15" sqref="C15"/>
    </sheetView>
  </sheetViews>
  <sheetFormatPr defaultColWidth="10.28515625" defaultRowHeight="14.25"/>
  <cols>
    <col min="1" max="1" width="1.85546875" style="9" customWidth="1"/>
    <col min="2" max="2" width="62.7109375" style="9" customWidth="1"/>
    <col min="3" max="5" width="14.42578125" style="9" customWidth="1"/>
    <col min="6" max="6" width="9.5703125" style="9" customWidth="1"/>
    <col min="7" max="16384" width="10.28515625" style="9"/>
  </cols>
  <sheetData>
    <row r="1" spans="1:6" ht="18">
      <c r="A1" s="6"/>
      <c r="B1" s="7" t="s">
        <v>14</v>
      </c>
      <c r="C1" s="8"/>
      <c r="D1" s="8"/>
      <c r="E1" s="6"/>
    </row>
    <row r="2" spans="1:6" ht="18">
      <c r="A2" s="6"/>
      <c r="B2" s="7" t="s">
        <v>15</v>
      </c>
      <c r="C2" s="8"/>
      <c r="D2" s="8"/>
      <c r="E2" s="6"/>
    </row>
    <row r="3" spans="1:6" ht="18">
      <c r="A3" s="6"/>
      <c r="B3" s="7"/>
      <c r="C3" s="8"/>
      <c r="D3" s="8"/>
      <c r="E3" s="6"/>
    </row>
    <row r="4" spans="1:6" ht="15.75">
      <c r="A4" s="6"/>
      <c r="B4" s="10" t="s">
        <v>16</v>
      </c>
      <c r="C4" s="8"/>
      <c r="D4" s="8"/>
      <c r="E4" s="6"/>
    </row>
    <row r="5" spans="1:6">
      <c r="A5" s="6"/>
      <c r="B5" s="11"/>
      <c r="C5" s="8"/>
      <c r="D5" s="8"/>
      <c r="E5" s="6"/>
    </row>
    <row r="6" spans="1:6">
      <c r="A6" s="6"/>
      <c r="B6" s="11" t="s">
        <v>17</v>
      </c>
      <c r="C6" s="12"/>
      <c r="D6" s="12"/>
      <c r="E6" s="6"/>
    </row>
    <row r="7" spans="1:6" ht="14.25" customHeight="1">
      <c r="A7" s="6"/>
      <c r="B7" s="11" t="s">
        <v>18</v>
      </c>
      <c r="C7" s="12"/>
      <c r="D7" s="12"/>
      <c r="E7" s="6"/>
    </row>
    <row r="8" spans="1:6" ht="28.5" customHeight="1">
      <c r="A8" s="6"/>
      <c r="B8" s="6"/>
      <c r="C8" s="73" t="s">
        <v>19</v>
      </c>
      <c r="D8" s="73"/>
      <c r="E8" s="70" t="s">
        <v>20</v>
      </c>
      <c r="F8" s="61" t="s">
        <v>93</v>
      </c>
    </row>
    <row r="9" spans="1:6">
      <c r="A9" s="6"/>
      <c r="B9" s="12"/>
      <c r="C9" s="13" t="s">
        <v>21</v>
      </c>
      <c r="D9" s="13" t="s">
        <v>22</v>
      </c>
      <c r="E9" s="70"/>
      <c r="F9" s="62"/>
    </row>
    <row r="10" spans="1:6">
      <c r="A10" s="6"/>
      <c r="B10" s="14" t="s">
        <v>23</v>
      </c>
      <c r="C10" s="13" t="s">
        <v>24</v>
      </c>
      <c r="D10" s="13" t="s">
        <v>25</v>
      </c>
      <c r="E10" s="70"/>
    </row>
    <row r="11" spans="1:6">
      <c r="A11" s="6"/>
      <c r="B11" s="15" t="s">
        <v>26</v>
      </c>
      <c r="C11" s="16"/>
      <c r="D11" s="16"/>
      <c r="E11" s="17"/>
      <c r="F11" s="9">
        <v>118030</v>
      </c>
    </row>
    <row r="12" spans="1:6">
      <c r="A12" s="6"/>
      <c r="B12" s="15" t="s">
        <v>27</v>
      </c>
      <c r="C12" s="16"/>
      <c r="D12" s="16"/>
      <c r="E12" s="17"/>
      <c r="F12" s="9">
        <v>118020</v>
      </c>
    </row>
    <row r="13" spans="1:6">
      <c r="A13" s="6"/>
      <c r="B13" s="15" t="s">
        <v>28</v>
      </c>
      <c r="C13" s="16"/>
      <c r="D13" s="16"/>
      <c r="E13" s="17"/>
      <c r="F13" s="9">
        <v>116050</v>
      </c>
    </row>
    <row r="14" spans="1:6">
      <c r="A14" s="6"/>
      <c r="B14" s="15" t="s">
        <v>29</v>
      </c>
      <c r="C14" s="18"/>
      <c r="D14" s="16"/>
      <c r="E14" s="19"/>
      <c r="F14" s="9">
        <v>118025</v>
      </c>
    </row>
    <row r="15" spans="1:6">
      <c r="A15" s="6"/>
      <c r="B15" s="15" t="s">
        <v>30</v>
      </c>
      <c r="C15" s="18"/>
      <c r="D15" s="16"/>
      <c r="E15" s="19"/>
      <c r="F15" s="63">
        <v>118035</v>
      </c>
    </row>
    <row r="16" spans="1:6">
      <c r="A16" s="6"/>
      <c r="B16" s="15" t="s">
        <v>31</v>
      </c>
      <c r="C16" s="18"/>
      <c r="D16" s="16"/>
      <c r="E16" s="19"/>
      <c r="F16" s="63">
        <v>118010</v>
      </c>
    </row>
    <row r="17" spans="1:7">
      <c r="A17" s="6"/>
      <c r="B17" s="15" t="s">
        <v>32</v>
      </c>
      <c r="C17" s="18"/>
      <c r="D17" s="16"/>
      <c r="E17" s="19"/>
      <c r="F17" s="63">
        <v>118055</v>
      </c>
    </row>
    <row r="18" spans="1:7">
      <c r="A18" s="6"/>
      <c r="B18" s="15" t="s">
        <v>33</v>
      </c>
      <c r="C18" s="16"/>
      <c r="D18" s="16"/>
      <c r="E18" s="17"/>
    </row>
    <row r="19" spans="1:7">
      <c r="A19" s="6"/>
      <c r="B19" s="15" t="s">
        <v>34</v>
      </c>
      <c r="C19" s="16"/>
      <c r="D19" s="16"/>
      <c r="E19" s="17"/>
      <c r="F19" s="9">
        <v>118040</v>
      </c>
    </row>
    <row r="20" spans="1:7">
      <c r="A20" s="6"/>
      <c r="B20" s="15" t="s">
        <v>35</v>
      </c>
      <c r="C20" s="18"/>
      <c r="D20" s="16"/>
      <c r="E20" s="16"/>
      <c r="F20" s="9">
        <v>118070</v>
      </c>
    </row>
    <row r="21" spans="1:7">
      <c r="A21" s="6"/>
      <c r="B21" s="15" t="s">
        <v>36</v>
      </c>
      <c r="C21" s="16"/>
      <c r="D21" s="16"/>
      <c r="E21" s="17"/>
      <c r="F21" s="9">
        <v>118055</v>
      </c>
    </row>
    <row r="22" spans="1:7">
      <c r="A22" s="6"/>
      <c r="B22" s="15" t="s">
        <v>37</v>
      </c>
      <c r="C22" s="18"/>
      <c r="D22" s="16"/>
      <c r="E22" s="19"/>
      <c r="F22" s="9">
        <v>118045</v>
      </c>
    </row>
    <row r="23" spans="1:7">
      <c r="A23" s="6"/>
      <c r="B23" s="15" t="s">
        <v>38</v>
      </c>
      <c r="C23" s="18"/>
      <c r="D23" s="16"/>
      <c r="E23" s="19"/>
      <c r="F23" s="9">
        <v>118050</v>
      </c>
    </row>
    <row r="24" spans="1:7" ht="28.5" customHeight="1">
      <c r="A24" s="6"/>
      <c r="B24" s="15" t="s">
        <v>39</v>
      </c>
      <c r="C24" s="18"/>
      <c r="D24" s="16"/>
      <c r="E24" s="19"/>
      <c r="F24" s="9">
        <v>118075</v>
      </c>
    </row>
    <row r="25" spans="1:7" ht="28.5" customHeight="1">
      <c r="A25" s="6"/>
      <c r="B25" s="20" t="s">
        <v>40</v>
      </c>
      <c r="C25" s="16"/>
      <c r="D25" s="21"/>
      <c r="E25" s="19"/>
      <c r="F25" s="9">
        <v>118075</v>
      </c>
    </row>
    <row r="26" spans="1:7" ht="28.5">
      <c r="A26" s="6"/>
      <c r="B26" s="20" t="s">
        <v>41</v>
      </c>
      <c r="C26" s="16"/>
      <c r="D26" s="21"/>
      <c r="E26" s="19"/>
      <c r="F26" s="9">
        <v>118080</v>
      </c>
    </row>
    <row r="27" spans="1:7">
      <c r="A27" s="6"/>
      <c r="B27" s="15" t="s">
        <v>42</v>
      </c>
      <c r="C27" s="18"/>
      <c r="D27" s="16"/>
      <c r="E27" s="16"/>
      <c r="F27" s="9">
        <v>118060</v>
      </c>
    </row>
    <row r="28" spans="1:7" ht="28.5">
      <c r="A28" s="6"/>
      <c r="B28" s="22" t="s">
        <v>43</v>
      </c>
      <c r="C28" s="16"/>
      <c r="D28" s="16"/>
      <c r="E28" s="21"/>
      <c r="F28" s="9">
        <v>118065</v>
      </c>
    </row>
    <row r="29" spans="1:7">
      <c r="A29" s="6"/>
      <c r="B29" s="15" t="s">
        <v>44</v>
      </c>
      <c r="C29" s="18"/>
      <c r="D29" s="16"/>
      <c r="E29" s="16"/>
    </row>
    <row r="30" spans="1:7">
      <c r="A30" s="6"/>
      <c r="B30" s="15" t="s">
        <v>94</v>
      </c>
      <c r="C30" s="16"/>
      <c r="D30" s="18"/>
      <c r="E30" s="16"/>
      <c r="F30" s="9">
        <v>115020</v>
      </c>
      <c r="G30" s="23"/>
    </row>
    <row r="31" spans="1:7">
      <c r="A31" s="6"/>
      <c r="B31" s="15" t="s">
        <v>45</v>
      </c>
      <c r="C31" s="16"/>
      <c r="D31" s="18"/>
      <c r="E31" s="16"/>
      <c r="F31" s="9">
        <v>115010</v>
      </c>
    </row>
    <row r="32" spans="1:7" ht="42.75">
      <c r="A32" s="6"/>
      <c r="B32" s="64" t="s">
        <v>46</v>
      </c>
      <c r="C32" s="16"/>
      <c r="D32" s="18"/>
      <c r="E32" s="16"/>
      <c r="F32" s="65" t="s">
        <v>95</v>
      </c>
    </row>
    <row r="33" spans="1:6">
      <c r="A33" s="6"/>
      <c r="B33" s="15" t="s">
        <v>47</v>
      </c>
      <c r="C33" s="18"/>
      <c r="D33" s="16"/>
      <c r="E33" s="16"/>
      <c r="F33" s="9">
        <v>115010</v>
      </c>
    </row>
    <row r="34" spans="1:6">
      <c r="A34" s="6"/>
      <c r="B34" s="15" t="s">
        <v>48</v>
      </c>
      <c r="C34" s="16"/>
      <c r="D34" s="18"/>
      <c r="E34" s="16"/>
      <c r="F34" s="9">
        <v>116020</v>
      </c>
    </row>
    <row r="35" spans="1:6" ht="28.5">
      <c r="A35" s="6"/>
      <c r="B35" s="22" t="s">
        <v>49</v>
      </c>
      <c r="C35" s="18"/>
      <c r="D35" s="16"/>
      <c r="E35" s="16"/>
      <c r="F35" s="9">
        <v>116020</v>
      </c>
    </row>
    <row r="36" spans="1:6">
      <c r="A36" s="6"/>
      <c r="B36" s="24" t="s">
        <v>50</v>
      </c>
      <c r="C36" s="25"/>
      <c r="D36" s="25"/>
      <c r="E36" s="25"/>
    </row>
    <row r="37" spans="1:6">
      <c r="A37" s="6"/>
      <c r="B37" s="26" t="s">
        <v>51</v>
      </c>
      <c r="C37" s="27"/>
      <c r="D37" s="27"/>
      <c r="E37" s="27"/>
    </row>
    <row r="38" spans="1:6">
      <c r="A38" s="6"/>
      <c r="B38" s="26" t="s">
        <v>52</v>
      </c>
      <c r="C38" s="27"/>
      <c r="D38" s="27"/>
      <c r="E38" s="27"/>
    </row>
    <row r="39" spans="1:6">
      <c r="A39" s="6"/>
      <c r="B39" s="26"/>
      <c r="C39" s="18"/>
      <c r="D39" s="27"/>
      <c r="E39" s="27"/>
    </row>
    <row r="40" spans="1:6">
      <c r="A40" s="6"/>
      <c r="B40" s="26"/>
      <c r="C40" s="27"/>
      <c r="D40" s="27"/>
      <c r="E40" s="27"/>
    </row>
    <row r="41" spans="1:6">
      <c r="A41" s="6"/>
      <c r="B41" s="26"/>
      <c r="C41" s="27"/>
      <c r="D41" s="27"/>
      <c r="E41" s="27"/>
    </row>
    <row r="42" spans="1:6" ht="31.5" customHeight="1">
      <c r="A42" s="6"/>
      <c r="B42" s="26"/>
      <c r="C42" s="27"/>
      <c r="D42" s="27"/>
      <c r="E42" s="27"/>
    </row>
    <row r="43" spans="1:6">
      <c r="A43" s="6"/>
      <c r="B43" s="26"/>
      <c r="C43" s="27"/>
      <c r="D43" s="27"/>
      <c r="E43" s="27"/>
    </row>
    <row r="44" spans="1:6">
      <c r="A44" s="6"/>
      <c r="B44" s="26"/>
      <c r="C44" s="27"/>
      <c r="D44" s="27"/>
      <c r="E44" s="27"/>
    </row>
    <row r="45" spans="1:6">
      <c r="A45" s="6"/>
      <c r="B45" s="26"/>
      <c r="C45" s="27"/>
      <c r="D45" s="27"/>
      <c r="E45" s="27"/>
    </row>
    <row r="46" spans="1:6" s="60" customFormat="1">
      <c r="A46" s="6"/>
      <c r="B46" s="26"/>
      <c r="C46" s="27"/>
      <c r="D46" s="27"/>
      <c r="E46" s="27"/>
      <c r="F46" s="9"/>
    </row>
    <row r="47" spans="1:6">
      <c r="A47" s="6"/>
      <c r="B47" s="26"/>
      <c r="C47" s="27"/>
      <c r="D47" s="27"/>
      <c r="E47" s="27"/>
    </row>
    <row r="48" spans="1:6" ht="31.5" customHeight="1">
      <c r="A48" s="6"/>
      <c r="B48" s="26"/>
      <c r="C48" s="27"/>
      <c r="D48" s="27"/>
      <c r="E48" s="27"/>
    </row>
    <row r="49" spans="1:5">
      <c r="A49" s="6"/>
      <c r="B49" s="28"/>
      <c r="C49" s="29"/>
      <c r="D49" s="29"/>
      <c r="E49" s="29"/>
    </row>
    <row r="50" spans="1:5" ht="31.5" customHeight="1">
      <c r="A50" s="6"/>
      <c r="B50" s="30" t="s">
        <v>53</v>
      </c>
      <c r="C50" s="31">
        <f>SUM(C11:C48)</f>
        <v>0</v>
      </c>
      <c r="D50" s="31">
        <f>SUM(D11:D48)</f>
        <v>0</v>
      </c>
      <c r="E50" s="31">
        <f>SUM(E11:E48)</f>
        <v>0</v>
      </c>
    </row>
    <row r="51" spans="1:5" ht="45.75" customHeight="1">
      <c r="A51" s="6"/>
      <c r="B51" s="6"/>
      <c r="C51" s="29"/>
      <c r="D51" s="29"/>
      <c r="E51" s="29"/>
    </row>
    <row r="52" spans="1:5">
      <c r="A52" s="6"/>
      <c r="B52" s="30" t="s">
        <v>54</v>
      </c>
      <c r="C52" s="32">
        <f>SUM(C50:E50)</f>
        <v>0</v>
      </c>
      <c r="D52" s="33"/>
      <c r="E52" s="33"/>
    </row>
    <row r="53" spans="1:5">
      <c r="A53" s="6"/>
      <c r="B53" s="6"/>
      <c r="C53" s="6"/>
      <c r="D53" s="6"/>
      <c r="E53" s="6"/>
    </row>
    <row r="54" spans="1:5">
      <c r="A54" s="6"/>
      <c r="B54" s="71" t="s">
        <v>55</v>
      </c>
      <c r="C54" s="71"/>
      <c r="D54" s="71"/>
      <c r="E54" s="71"/>
    </row>
    <row r="55" spans="1:5">
      <c r="A55" s="6"/>
      <c r="B55" s="34" t="s">
        <v>56</v>
      </c>
      <c r="C55" s="34" t="str">
        <f>IFERROR(C50/(C50+D50),"")</f>
        <v/>
      </c>
      <c r="D55" s="6"/>
      <c r="E55" s="6"/>
    </row>
    <row r="56" spans="1:5">
      <c r="A56" s="6"/>
      <c r="B56" s="3" t="s">
        <v>57</v>
      </c>
      <c r="C56" s="35" t="str">
        <f>C55</f>
        <v/>
      </c>
      <c r="D56" s="6"/>
      <c r="E56" s="6"/>
    </row>
    <row r="57" spans="1:5">
      <c r="A57" s="6"/>
      <c r="B57" s="34" t="s">
        <v>58</v>
      </c>
      <c r="C57" s="34" t="e">
        <f>ROUNDUP(C55,2)</f>
        <v>#VALUE!</v>
      </c>
      <c r="D57" s="6"/>
      <c r="E57" s="6"/>
    </row>
    <row r="58" spans="1:5">
      <c r="A58" s="6"/>
      <c r="B58" s="36" t="s">
        <v>59</v>
      </c>
      <c r="C58" s="66" t="str">
        <f>IFERROR(C57,"")</f>
        <v/>
      </c>
      <c r="D58" s="6"/>
      <c r="E58" s="6"/>
    </row>
    <row r="59" spans="1:5">
      <c r="A59" s="6"/>
      <c r="B59" s="6"/>
      <c r="C59" s="6"/>
      <c r="D59" s="6"/>
      <c r="E59" s="6"/>
    </row>
    <row r="60" spans="1:5">
      <c r="A60" s="6"/>
      <c r="B60" s="72" t="s">
        <v>60</v>
      </c>
      <c r="C60" s="72"/>
      <c r="D60" s="72"/>
      <c r="E60" s="72"/>
    </row>
    <row r="61" spans="1:5">
      <c r="A61" s="6"/>
      <c r="B61" s="37"/>
      <c r="C61" s="37"/>
      <c r="D61" s="37"/>
      <c r="E61" s="37"/>
    </row>
    <row r="62" spans="1:5">
      <c r="A62" s="6"/>
      <c r="B62" s="72" t="s">
        <v>61</v>
      </c>
      <c r="C62" s="72"/>
      <c r="D62" s="72"/>
      <c r="E62" s="72"/>
    </row>
    <row r="63" spans="1:5">
      <c r="A63" s="6"/>
      <c r="B63" s="72" t="s">
        <v>62</v>
      </c>
      <c r="C63" s="72"/>
      <c r="D63" s="72"/>
      <c r="E63" s="72"/>
    </row>
    <row r="64" spans="1:5">
      <c r="B64" s="38"/>
      <c r="C64" s="38"/>
      <c r="D64" s="38"/>
      <c r="E64" s="38"/>
    </row>
  </sheetData>
  <mergeCells count="6">
    <mergeCell ref="E8:E10"/>
    <mergeCell ref="B54:E54"/>
    <mergeCell ref="B60:E60"/>
    <mergeCell ref="B62:E62"/>
    <mergeCell ref="B63:E63"/>
    <mergeCell ref="C8:D8"/>
  </mergeCells>
  <pageMargins left="0.51181102362204722" right="0.11811023622047245" top="0.74803149606299213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tabSelected="1" workbookViewId="0">
      <selection activeCell="J18" sqref="J18"/>
    </sheetView>
  </sheetViews>
  <sheetFormatPr defaultRowHeight="15"/>
  <sheetData>
    <row r="1" spans="1:8" ht="18">
      <c r="A1" s="7" t="s">
        <v>72</v>
      </c>
    </row>
    <row r="2" spans="1:8" ht="18">
      <c r="A2" s="39" t="s">
        <v>63</v>
      </c>
      <c r="C2" s="6"/>
      <c r="D2" s="6"/>
      <c r="E2" s="6"/>
    </row>
    <row r="3" spans="1:8" ht="18">
      <c r="A3" s="39"/>
      <c r="C3" s="6"/>
      <c r="D3" s="6"/>
      <c r="E3" s="6"/>
    </row>
    <row r="4" spans="1:8">
      <c r="A4" t="s">
        <v>64</v>
      </c>
      <c r="B4" s="6"/>
      <c r="C4" s="41"/>
      <c r="D4" s="6"/>
      <c r="E4" s="6"/>
    </row>
    <row r="5" spans="1:8">
      <c r="A5" t="s">
        <v>66</v>
      </c>
      <c r="B5" s="34"/>
      <c r="C5" s="34"/>
      <c r="D5" s="6"/>
      <c r="E5" s="6"/>
    </row>
    <row r="6" spans="1:8">
      <c r="A6" t="s">
        <v>65</v>
      </c>
      <c r="B6" s="42"/>
      <c r="C6" s="43"/>
      <c r="D6" s="6"/>
      <c r="E6" s="6"/>
    </row>
    <row r="8" spans="1:8">
      <c r="A8" s="44" t="s">
        <v>96</v>
      </c>
      <c r="E8" s="4"/>
    </row>
    <row r="9" spans="1:8">
      <c r="B9" s="36" t="s">
        <v>12</v>
      </c>
      <c r="C9" s="54"/>
      <c r="D9" s="52"/>
      <c r="E9" s="52"/>
      <c r="F9" s="52"/>
      <c r="G9" s="52"/>
      <c r="H9" s="53">
        <f>Kirkegården!D51</f>
        <v>0.59</v>
      </c>
    </row>
    <row r="10" spans="1:8">
      <c r="E10" s="4"/>
    </row>
    <row r="11" spans="1:8">
      <c r="A11" s="44" t="s">
        <v>97</v>
      </c>
    </row>
    <row r="12" spans="1:8">
      <c r="B12" s="36" t="s">
        <v>59</v>
      </c>
      <c r="C12" s="52"/>
      <c r="D12" s="52"/>
      <c r="E12" s="52"/>
      <c r="F12" s="52"/>
      <c r="G12" s="52"/>
      <c r="H12" s="53" t="str">
        <f>Omsætning!C58</f>
        <v/>
      </c>
    </row>
    <row r="15" spans="1:8">
      <c r="A15" s="44" t="s">
        <v>98</v>
      </c>
      <c r="H15" s="67"/>
    </row>
    <row r="16" spans="1:8">
      <c r="B16" s="36" t="s">
        <v>67</v>
      </c>
      <c r="C16" s="52"/>
      <c r="D16" s="52"/>
      <c r="E16" s="52"/>
      <c r="F16" s="52"/>
      <c r="G16" s="52"/>
      <c r="H16" s="53">
        <f>PRODUCT(H9,H12)</f>
        <v>0.59</v>
      </c>
    </row>
  </sheetData>
  <conditionalFormatting sqref="B6:C6">
    <cfRule type="notContainsBlanks" dxfId="3" priority="3">
      <formula>LEN(TRIM(B6))&gt;0</formula>
    </cfRule>
    <cfRule type="notContainsBlanks" dxfId="2" priority="4">
      <formula>LEN(TRIM(B6))&gt;0</formula>
    </cfRule>
  </conditionalFormatting>
  <conditionalFormatting sqref="B16">
    <cfRule type="notContainsBlanks" dxfId="1" priority="1">
      <formula>LEN(TRIM(B16))&gt;0</formula>
    </cfRule>
    <cfRule type="notContainsBlanks" dxfId="0" priority="2">
      <formula>LEN(TRIM(B16))&gt;0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Kirkegården</vt:lpstr>
      <vt:lpstr>Omsætning</vt:lpstr>
      <vt:lpstr>Metode 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</dc:creator>
  <cp:lastModifiedBy>Margit</cp:lastModifiedBy>
  <cp:lastPrinted>2015-02-04T13:15:30Z</cp:lastPrinted>
  <dcterms:created xsi:type="dcterms:W3CDTF">2014-02-07T10:46:12Z</dcterms:created>
  <dcterms:modified xsi:type="dcterms:W3CDTF">2016-02-16T08:41:26Z</dcterms:modified>
</cp:coreProperties>
</file>